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Karine\CHEMINS ERRANTS\OBNL\Demandes de subventions\CALQ tournée Acadie mars 2022\"/>
    </mc:Choice>
  </mc:AlternateContent>
  <xr:revisionPtr revIDLastSave="0" documentId="13_ncr:1_{37E2854A-CD48-49C0-AD1B-30F5C1FC7276}" xr6:coauthVersionLast="47" xr6:coauthVersionMax="47" xr10:uidLastSave="{00000000-0000-0000-0000-000000000000}"/>
  <bookViews>
    <workbookView xWindow="-120" yWindow="-120" windowWidth="20730" windowHeight="11160" xr2:uid="{4824C2A0-871A-413C-975A-26F8B9AD23B3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45" i="1" l="1"/>
  <c r="G144" i="1"/>
  <c r="G143" i="1"/>
  <c r="H108" i="1"/>
  <c r="H107" i="1"/>
  <c r="G174" i="1"/>
  <c r="G173" i="1"/>
  <c r="G172" i="1"/>
  <c r="H17" i="1"/>
  <c r="H21" i="1" s="1"/>
  <c r="E309" i="1"/>
  <c r="E308" i="1"/>
  <c r="E306" i="1"/>
  <c r="E301" i="1"/>
  <c r="E295" i="1"/>
  <c r="H233" i="1"/>
  <c r="H232" i="1"/>
  <c r="G175" i="1" l="1"/>
  <c r="H234" i="1"/>
  <c r="H226" i="1"/>
  <c r="H227" i="1"/>
  <c r="H225" i="1"/>
  <c r="E334" i="1"/>
  <c r="C334" i="1"/>
  <c r="D322" i="1"/>
  <c r="I322" i="1" s="1"/>
  <c r="E312" i="1"/>
  <c r="E303" i="1"/>
  <c r="H242" i="1"/>
  <c r="H244" i="1" s="1"/>
  <c r="H221" i="1"/>
  <c r="H220" i="1"/>
  <c r="H219" i="1"/>
  <c r="H218" i="1"/>
  <c r="H217" i="1"/>
  <c r="H216" i="1"/>
  <c r="H210" i="1"/>
  <c r="H209" i="1"/>
  <c r="H208" i="1"/>
  <c r="H207" i="1"/>
  <c r="H206" i="1"/>
  <c r="H205" i="1"/>
  <c r="H204" i="1"/>
  <c r="H198" i="1"/>
  <c r="D324" i="1" s="1"/>
  <c r="I324" i="1" s="1"/>
  <c r="H192" i="1"/>
  <c r="H191" i="1"/>
  <c r="H186" i="1"/>
  <c r="H185" i="1"/>
  <c r="H184" i="1"/>
  <c r="H183" i="1"/>
  <c r="H182" i="1"/>
  <c r="G142" i="1"/>
  <c r="G141" i="1"/>
  <c r="G139" i="1"/>
  <c r="G140" i="1" s="1"/>
  <c r="H105" i="1"/>
  <c r="H109" i="1" s="1"/>
  <c r="D323" i="1" l="1"/>
  <c r="H228" i="1"/>
  <c r="H195" i="1"/>
  <c r="H222" i="1"/>
  <c r="H187" i="1"/>
  <c r="D321" i="1" s="1"/>
  <c r="I321" i="1" s="1"/>
  <c r="H211" i="1"/>
  <c r="I323" i="1"/>
  <c r="D320" i="1" l="1"/>
  <c r="I320" i="1" s="1"/>
  <c r="I326" i="1" s="1"/>
</calcChain>
</file>

<file path=xl/sharedStrings.xml><?xml version="1.0" encoding="utf-8"?>
<sst xmlns="http://schemas.openxmlformats.org/spreadsheetml/2006/main" count="229" uniqueCount="150">
  <si>
    <t>NOTES POUR CALCULS DES FRAIS DE TRANSPORT</t>
  </si>
  <si>
    <t>La résidence de l'interprète est située aux Îles-de-la-Madeleine.</t>
  </si>
  <si>
    <t>La scénographie de l'Écho de l'Écume voyage à partir de l'entrepôt du Théâtre Motus, situéà Montréal.</t>
  </si>
  <si>
    <t xml:space="preserve">Le directeur technique voyage à partir de Montréal et assure le transport de la scénographie par camion </t>
  </si>
  <si>
    <t>de location.</t>
  </si>
  <si>
    <t xml:space="preserve">La musicienne voyage à partir de St-Romain et assure le transport de la scénographie de la courte-forme </t>
  </si>
  <si>
    <t>par mini-fourgonnette de location. Location la plus proche: Lac-Mégantic, du 4 au 28 mars.</t>
  </si>
  <si>
    <t>Tournée Acadie mars 2022</t>
  </si>
  <si>
    <t>CTMA Traversier</t>
  </si>
  <si>
    <t>https://reservation.ctma.ca/book</t>
  </si>
  <si>
    <t>Péage Pont de la Confédération x 2 véhicules</t>
  </si>
  <si>
    <t>https://www.confederationbridge.com/fr/tolls-fees</t>
  </si>
  <si>
    <t>Location mini-fourgonnette tournée Acadie (transport scéno courte-forme)</t>
  </si>
  <si>
    <t>Itinéraire: Lac-Mégantic (lieu de location)-St-Romain-Charlottetwon-Edmunston-Miramichi-St-Romain-Lac-Mégantic)</t>
  </si>
  <si>
    <t>Kilométrage</t>
  </si>
  <si>
    <t>2900 km</t>
  </si>
  <si>
    <t>du 4 au 28 mars (succursale de location fermée le samedi et dimanche)</t>
  </si>
  <si>
    <t>Carburant</t>
  </si>
  <si>
    <t>14l aux 100km</t>
  </si>
  <si>
    <t>Location Camion 14' Tournée Acadie (transport scéno L'Écho de l'écume)</t>
  </si>
  <si>
    <t>Itinéraire: Montréal-Edmunston-Miramichi-Montréal: 1700 km</t>
  </si>
  <si>
    <t>du 16 au 22 mars inclusivement</t>
  </si>
  <si>
    <t>Coût de location</t>
  </si>
  <si>
    <t>0,18$ /km</t>
  </si>
  <si>
    <t>Kilométrage additionel</t>
  </si>
  <si>
    <t>318 km inclus dans coût de location</t>
  </si>
  <si>
    <t>Sous-total</t>
  </si>
  <si>
    <t>Assurances 20$/jour x 7 jours</t>
  </si>
  <si>
    <t>22l/100km x 1700 km</t>
  </si>
  <si>
    <t>CALCULS CACHETS &amp; HONORAIRES</t>
  </si>
  <si>
    <t>Coût</t>
  </si>
  <si>
    <t>Nombre de représentations:</t>
  </si>
  <si>
    <t>PAR REPRÉSENTATION</t>
  </si>
  <si>
    <t>Cachet interprète</t>
  </si>
  <si>
    <t>x</t>
  </si>
  <si>
    <t>Cachet musicienne</t>
  </si>
  <si>
    <t>Montage</t>
  </si>
  <si>
    <t>Conception expo</t>
  </si>
  <si>
    <t>Direction de tournée</t>
  </si>
  <si>
    <t>Total</t>
  </si>
  <si>
    <t>Honoraires</t>
  </si>
  <si>
    <t>3 jours</t>
  </si>
  <si>
    <t>Interprète</t>
  </si>
  <si>
    <t>Musicienne</t>
  </si>
  <si>
    <t>Matériel périssable</t>
  </si>
  <si>
    <t>Honoraires Formation sensibilisation art &amp; petite enfance</t>
  </si>
  <si>
    <t>2 artistes</t>
  </si>
  <si>
    <t>3 formations</t>
  </si>
  <si>
    <t>1000$/artiste</t>
  </si>
  <si>
    <t>L'ÉCHO DE L'ÉCUME</t>
  </si>
  <si>
    <t>CALCULS des cachets et des salaires: REPRÉSENTATIONS</t>
  </si>
  <si>
    <t>Nombre rep.</t>
  </si>
  <si>
    <t>Régisseur</t>
  </si>
  <si>
    <t>Montage DT</t>
  </si>
  <si>
    <t>Montage équipe de scène</t>
  </si>
  <si>
    <t>Adaptation technique</t>
  </si>
  <si>
    <t>CALCULS DES Droits de suite</t>
  </si>
  <si>
    <t>Droits/rep.</t>
  </si>
  <si>
    <t>Nombre</t>
  </si>
  <si>
    <t>chorégraphe</t>
  </si>
  <si>
    <t>compositeure</t>
  </si>
  <si>
    <t>auteure</t>
  </si>
  <si>
    <t>scéno/costumes</t>
  </si>
  <si>
    <t>éclairagiste</t>
  </si>
  <si>
    <t>contribution de l'employeur UDA/TUEJ</t>
  </si>
  <si>
    <t>TOTAL</t>
  </si>
  <si>
    <t>CALCULS LOCATION D'ÉQUIPEMENT ET DE MATÉRIEL</t>
  </si>
  <si>
    <t>L'Écho de l'écume</t>
  </si>
  <si>
    <t>75$ x  rep.</t>
  </si>
  <si>
    <t>Les coûts de matériel périssable (marche du spectacle) peuvent sembler élevés, mais il s'agit d'une proposition de peinture en direct.</t>
  </si>
  <si>
    <t>Nous consommons une quantité non négligeable de peinture et papier, et nous devons assurer un nettoyage</t>
  </si>
  <si>
    <t>des toiles de protection, des canevas de peinture réutilisables et des costumes à chaque représentation.</t>
  </si>
  <si>
    <t>ASSURANCE MÉDICALE HORS QUÉBEC INCULANT COVID</t>
  </si>
  <si>
    <t xml:space="preserve">Par interprète (x2) </t>
  </si>
  <si>
    <t>22 jours Acadie (5 au 26 mars)</t>
  </si>
  <si>
    <t>205$/artiste</t>
  </si>
  <si>
    <t>Directeur technique (16 au 21 mars</t>
  </si>
  <si>
    <t>SOUMISSION INTERPRÈTES</t>
  </si>
  <si>
    <t>SOUMISSION DIRECTEUR TECHNIQUE</t>
  </si>
  <si>
    <t>FRAIS MISE EN MARCHÉ / DIFFUSION</t>
  </si>
  <si>
    <t>15% des revenus de cachets</t>
  </si>
  <si>
    <t>répartis comme suit:</t>
  </si>
  <si>
    <t>FRAIS PROMOTION/PUBLICITÉ</t>
  </si>
  <si>
    <t>Impressions</t>
  </si>
  <si>
    <t>Frais d'envoi postaux</t>
  </si>
  <si>
    <t>Honoraires communications / graphisme</t>
  </si>
  <si>
    <t>40 heures à 25$/h</t>
  </si>
  <si>
    <t>Honoraires promo/diffusion</t>
  </si>
  <si>
    <t>Hébergement du site internet</t>
  </si>
  <si>
    <t>FRAIS D'ADMINISTRATION</t>
  </si>
  <si>
    <t>10% des revenus de cachets, répartis comme suit</t>
  </si>
  <si>
    <t>Honoraires comptable</t>
  </si>
  <si>
    <t>(20 heures)</t>
  </si>
  <si>
    <t>Honoraires ADMINISTRATION</t>
  </si>
  <si>
    <t>Frais bancaires</t>
  </si>
  <si>
    <t>Location de logiciel comptable</t>
  </si>
  <si>
    <t>ASSURANCES</t>
  </si>
  <si>
    <t>Assurances responsabilité civile</t>
  </si>
  <si>
    <t>Vézina assurances</t>
  </si>
  <si>
    <t>au pro-rata du contrat annuel</t>
  </si>
  <si>
    <t>Assurances CNESST</t>
  </si>
  <si>
    <t>salaires estimés</t>
  </si>
  <si>
    <t>taux 1,53</t>
  </si>
  <si>
    <t>Courte-forme</t>
  </si>
  <si>
    <t>admin/gestion</t>
  </si>
  <si>
    <t>Répétitions</t>
  </si>
  <si>
    <t>Formations</t>
  </si>
  <si>
    <t>REVENUS DU PROJET</t>
  </si>
  <si>
    <t>DIFFUSEURS</t>
  </si>
  <si>
    <t>GARANTI</t>
  </si>
  <si>
    <t>contribution déplacement</t>
  </si>
  <si>
    <t>Miramichi</t>
  </si>
  <si>
    <t>Charlottetown</t>
  </si>
  <si>
    <t>Edmunston</t>
  </si>
  <si>
    <t>Les scénographies de la courte-forme  et de Murmures de Papier voyagent à partir de l'entreôt de la cie, situéà St-Romain.</t>
  </si>
  <si>
    <t>DÉTAILS DES CALCULS &amp; PIÈCES JUSTIFICATIVES</t>
  </si>
  <si>
    <t>TOURNÉE MARITIMES MARS 2022</t>
  </si>
  <si>
    <t>CALCULS Répétitions Courte-forme L'Écho de l'écume (dernière représentation: 13 mars 2020)</t>
  </si>
  <si>
    <t>4 garanties</t>
  </si>
  <si>
    <t>COURTE-FORME DE L'ÉCHO DE L'ÉCUME</t>
  </si>
  <si>
    <t>Courte-forme: (L'écho de l'écume &amp; Murmures de Papier)</t>
  </si>
  <si>
    <t>Courte-forme, Murmures de Papier, Expo</t>
  </si>
  <si>
    <t>75$/rep.</t>
  </si>
  <si>
    <t>85 heures à 25$/h</t>
  </si>
  <si>
    <t>(55 heures)</t>
  </si>
  <si>
    <t>Chorégraphe</t>
  </si>
  <si>
    <t>DÉPLACEMENT DU PERSONNEL - COMÉDIENNE</t>
  </si>
  <si>
    <t>Itinéraire: Îles-de-la-Madeleine-Charlottetown-Edmunston-Miramichi-Îles-de-la-Madeleine</t>
  </si>
  <si>
    <t>Traversier: Îles-de-la-Madeleine- Île-du-Prince-Édouard</t>
  </si>
  <si>
    <t>Kilométrage effectué: 1500 km, à 0,50$/km</t>
  </si>
  <si>
    <t>Péage Pont Confédération</t>
  </si>
  <si>
    <t>PIÈCES JUSTIFICATVES</t>
  </si>
  <si>
    <t>TRANSPORT SCÉNOGRAPHIE</t>
  </si>
  <si>
    <t>HÉBERGEMENT / PERDIEM</t>
  </si>
  <si>
    <t>Comédienne</t>
  </si>
  <si>
    <t>5-26 mars (22 jours)</t>
  </si>
  <si>
    <t>Directeur technique</t>
  </si>
  <si>
    <t>16-21 mars (6 jours)</t>
  </si>
  <si>
    <t>150$/jour</t>
  </si>
  <si>
    <t>Frais de location</t>
  </si>
  <si>
    <t xml:space="preserve">, </t>
  </si>
  <si>
    <t>Heures de conduite</t>
  </si>
  <si>
    <t>32h</t>
  </si>
  <si>
    <t>25$/h</t>
  </si>
  <si>
    <t>Load/deload</t>
  </si>
  <si>
    <t>entrepôt &amp; 3 salles</t>
  </si>
  <si>
    <t>200$/load-deload</t>
  </si>
  <si>
    <t>20h</t>
  </si>
  <si>
    <t>entrepôt et 2 salles</t>
  </si>
  <si>
    <t>200$/load/deload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</si>
</sst>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2" borderId="0" xfId="0" applyFont="1" applyFill="1"/>
    <xf numFmtId="0" fontId="0" fillId="2" borderId="0" xfId="0" applyFill="1"/>
    <xf numFmtId="0" fontId="1" fillId="3" borderId="0" xfId="0" applyFont="1" applyFill="1"/>
    <xf numFmtId="0" fontId="1" fillId="0" borderId="0" xfId="0" applyFont="1"/>
    <xf numFmtId="0" fontId="0" fillId="3" borderId="0" xfId="0" applyFill="1"/>
    <xf numFmtId="0" fontId="1" fillId="4" borderId="0" xfId="0" applyFont="1" applyFill="1"/>
    <xf numFmtId="0" fontId="0" fillId="4" borderId="0" xfId="0" applyFill="1"/>
    <xf numFmtId="0" fontId="2" fillId="5" borderId="0" xfId="0" applyFont="1" applyFill="1"/>
    <xf numFmtId="0" fontId="3" fillId="5" borderId="0" xfId="0" applyFont="1" applyFill="1"/>
    <xf numFmtId="0" fontId="3" fillId="0" borderId="0" xfId="0" applyFont="1"/>
    <xf numFmtId="0" fontId="2" fillId="0" borderId="0" xfId="0" applyFont="1"/>
    <xf numFmtId="0" fontId="4" fillId="5" borderId="0" xfId="0" applyFont="1" applyFill="1"/>
    <xf numFmtId="0" fontId="2" fillId="6" borderId="0" xfId="0" applyFont="1" applyFill="1"/>
    <xf numFmtId="0" fontId="3" fillId="6" borderId="0" xfId="0" applyFont="1" applyFill="1"/>
    <xf numFmtId="0" fontId="2" fillId="7" borderId="0" xfId="0" applyFont="1" applyFill="1"/>
    <xf numFmtId="0" fontId="3" fillId="7" borderId="0" xfId="0" applyFont="1" applyFill="1"/>
    <xf numFmtId="0" fontId="1" fillId="8" borderId="0" xfId="0" applyFont="1" applyFill="1"/>
    <xf numFmtId="0" fontId="0" fillId="5" borderId="0" xfId="0" applyFill="1"/>
    <xf numFmtId="0" fontId="1" fillId="5" borderId="0" xfId="0" applyFont="1" applyFill="1"/>
    <xf numFmtId="0" fontId="0" fillId="9" borderId="0" xfId="0" applyFill="1"/>
    <xf numFmtId="0" fontId="0" fillId="0" borderId="0" xfId="0" applyFill="1"/>
    <xf numFmtId="0" fontId="2" fillId="3" borderId="0" xfId="0" applyFont="1" applyFill="1"/>
    <xf numFmtId="0" fontId="3" fillId="3" borderId="0" xfId="0" applyFont="1" applyFill="1"/>
    <xf numFmtId="0" fontId="0" fillId="0" borderId="0" xfId="0" applyFont="1"/>
    <xf numFmtId="0" fontId="2" fillId="9" borderId="0" xfId="0" applyFont="1" applyFill="1"/>
    <xf numFmtId="0" fontId="1" fillId="9" borderId="0" xfId="0" applyFont="1" applyFill="1"/>
    <xf numFmtId="0" fontId="1" fillId="0" borderId="0" xfId="0" applyFont="1" applyFill="1"/>
    <xf numFmtId="0" fontId="1" fillId="10" borderId="0" xfId="0" applyFont="1" applyFill="1"/>
    <xf numFmtId="0" fontId="0" fillId="10" borderId="0" xfId="0" applyFill="1"/>
    <xf numFmtId="0" fontId="1" fillId="11" borderId="0" xfId="0" applyFont="1" applyFill="1"/>
    <xf numFmtId="0" fontId="0" fillId="11" borderId="0" xfId="0" applyFill="1"/>
    <xf numFmtId="0" fontId="1" fillId="7" borderId="0" xfId="0" applyFont="1" applyFill="1"/>
    <xf numFmtId="0" fontId="1" fillId="6" borderId="0" xfId="0" applyFont="1" applyFill="1"/>
    <xf numFmtId="0" fontId="0" fillId="0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25</xdr:row>
      <xdr:rowOff>188168</xdr:rowOff>
    </xdr:from>
    <xdr:to>
      <xdr:col>8</xdr:col>
      <xdr:colOff>619125</xdr:colOff>
      <xdr:row>42</xdr:row>
      <xdr:rowOff>85161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6B7A41B7-51CE-46D9-8A3A-AF8912A660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4950668"/>
          <a:ext cx="6715125" cy="3135493"/>
        </a:xfrm>
        <a:prstGeom prst="rect">
          <a:avLst/>
        </a:prstGeom>
      </xdr:spPr>
    </xdr:pic>
    <xdr:clientData/>
  </xdr:twoCellAnchor>
  <xdr:twoCellAnchor editAs="oneCell">
    <xdr:from>
      <xdr:col>0</xdr:col>
      <xdr:colOff>171450</xdr:colOff>
      <xdr:row>43</xdr:row>
      <xdr:rowOff>95250</xdr:rowOff>
    </xdr:from>
    <xdr:to>
      <xdr:col>8</xdr:col>
      <xdr:colOff>467661</xdr:colOff>
      <xdr:row>63</xdr:row>
      <xdr:rowOff>180292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9023C8A2-987E-4CB9-A512-1BFCE502E8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71450" y="8286750"/>
          <a:ext cx="6392211" cy="389504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68</xdr:row>
      <xdr:rowOff>0</xdr:rowOff>
    </xdr:from>
    <xdr:to>
      <xdr:col>5</xdr:col>
      <xdr:colOff>466190</xdr:colOff>
      <xdr:row>97</xdr:row>
      <xdr:rowOff>161214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4562FE65-B599-41DF-AE29-3BEB795259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2954000"/>
          <a:ext cx="4276190" cy="568571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147</xdr:row>
      <xdr:rowOff>9525</xdr:rowOff>
    </xdr:from>
    <xdr:to>
      <xdr:col>6</xdr:col>
      <xdr:colOff>178419</xdr:colOff>
      <xdr:row>169</xdr:row>
      <xdr:rowOff>85725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7470FD75-9B11-46FE-B64E-20350C7AF2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26870025"/>
          <a:ext cx="4750419" cy="42672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110</xdr:row>
      <xdr:rowOff>47625</xdr:rowOff>
    </xdr:from>
    <xdr:to>
      <xdr:col>6</xdr:col>
      <xdr:colOff>400050</xdr:colOff>
      <xdr:row>130</xdr:row>
      <xdr:rowOff>56285</xdr:rowOff>
    </xdr:to>
    <xdr:pic>
      <xdr:nvPicPr>
        <xdr:cNvPr id="8" name="Image 7">
          <a:extLst>
            <a:ext uri="{FF2B5EF4-FFF2-40B4-BE49-F238E27FC236}">
              <a16:creationId xmlns:a16="http://schemas.microsoft.com/office/drawing/2014/main" id="{2319B763-F7A2-49E4-A7D5-CCE336AAFA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20240625"/>
          <a:ext cx="4972050" cy="3818660"/>
        </a:xfrm>
        <a:prstGeom prst="rect">
          <a:avLst/>
        </a:prstGeom>
      </xdr:spPr>
    </xdr:pic>
    <xdr:clientData/>
  </xdr:twoCellAnchor>
  <xdr:twoCellAnchor editAs="oneCell">
    <xdr:from>
      <xdr:col>0</xdr:col>
      <xdr:colOff>352426</xdr:colOff>
      <xdr:row>273</xdr:row>
      <xdr:rowOff>21526</xdr:rowOff>
    </xdr:from>
    <xdr:to>
      <xdr:col>7</xdr:col>
      <xdr:colOff>542926</xdr:colOff>
      <xdr:row>291</xdr:row>
      <xdr:rowOff>66101</xdr:rowOff>
    </xdr:to>
    <xdr:pic>
      <xdr:nvPicPr>
        <xdr:cNvPr id="9" name="Image 8">
          <a:extLst>
            <a:ext uri="{FF2B5EF4-FFF2-40B4-BE49-F238E27FC236}">
              <a16:creationId xmlns:a16="http://schemas.microsoft.com/office/drawing/2014/main" id="{4A24BC78-F079-4C53-8B2E-1330162BD5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352426" y="55266526"/>
          <a:ext cx="5524500" cy="34735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247</xdr:row>
      <xdr:rowOff>19049</xdr:rowOff>
    </xdr:from>
    <xdr:to>
      <xdr:col>7</xdr:col>
      <xdr:colOff>384182</xdr:colOff>
      <xdr:row>270</xdr:row>
      <xdr:rowOff>85024</xdr:rowOff>
    </xdr:to>
    <xdr:pic>
      <xdr:nvPicPr>
        <xdr:cNvPr id="10" name="Image 9">
          <a:extLst>
            <a:ext uri="{FF2B5EF4-FFF2-40B4-BE49-F238E27FC236}">
              <a16:creationId xmlns:a16="http://schemas.microsoft.com/office/drawing/2014/main" id="{1F9FC190-A94C-4210-9057-67979F3A67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0" y="50311049"/>
          <a:ext cx="5718182" cy="4447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F499B8-CCA8-4C86-828D-34C80EC97D88}">
  <dimension ref="A1:N334"/>
  <sheetViews>
    <sheetView tabSelected="1" topLeftCell="A307" workbookViewId="0">
      <selection activeCell="F328" sqref="F328"/>
    </sheetView>
  </sheetViews>
  <sheetFormatPr baseColWidth="10" defaultRowHeight="15" x14ac:dyDescent="0.25"/>
  <sheetData>
    <row r="1" spans="1:8" x14ac:dyDescent="0.25">
      <c r="A1" s="19" t="s">
        <v>116</v>
      </c>
      <c r="B1" s="19"/>
      <c r="C1" s="19"/>
      <c r="D1" s="19"/>
      <c r="E1" s="19"/>
      <c r="F1" s="19"/>
      <c r="G1" s="19"/>
      <c r="H1" s="19"/>
    </row>
    <row r="2" spans="1:8" x14ac:dyDescent="0.25">
      <c r="A2" s="1" t="s">
        <v>115</v>
      </c>
      <c r="B2" s="2"/>
      <c r="C2" s="2"/>
      <c r="D2" s="2"/>
      <c r="E2" s="2"/>
      <c r="F2" s="2"/>
      <c r="G2" s="2"/>
      <c r="H2" s="2"/>
    </row>
    <row r="4" spans="1:8" x14ac:dyDescent="0.25">
      <c r="A4" s="4"/>
    </row>
    <row r="5" spans="1:8" x14ac:dyDescent="0.25">
      <c r="A5" s="3" t="s">
        <v>0</v>
      </c>
      <c r="B5" s="3"/>
      <c r="C5" s="3"/>
      <c r="D5" s="3"/>
      <c r="E5" s="3"/>
      <c r="F5" s="3"/>
      <c r="G5" s="20"/>
      <c r="H5" s="20"/>
    </row>
    <row r="6" spans="1:8" x14ac:dyDescent="0.25">
      <c r="A6" t="s">
        <v>1</v>
      </c>
    </row>
    <row r="7" spans="1:8" x14ac:dyDescent="0.25">
      <c r="A7" t="s">
        <v>114</v>
      </c>
    </row>
    <row r="8" spans="1:8" x14ac:dyDescent="0.25">
      <c r="A8" t="s">
        <v>2</v>
      </c>
    </row>
    <row r="9" spans="1:8" x14ac:dyDescent="0.25">
      <c r="A9" t="s">
        <v>3</v>
      </c>
    </row>
    <row r="10" spans="1:8" x14ac:dyDescent="0.25">
      <c r="A10" t="s">
        <v>4</v>
      </c>
    </row>
    <row r="11" spans="1:8" x14ac:dyDescent="0.25">
      <c r="A11" t="s">
        <v>5</v>
      </c>
    </row>
    <row r="12" spans="1:8" x14ac:dyDescent="0.25">
      <c r="A12" t="s">
        <v>6</v>
      </c>
    </row>
    <row r="14" spans="1:8" x14ac:dyDescent="0.25">
      <c r="A14" s="32" t="s">
        <v>126</v>
      </c>
      <c r="B14" s="32"/>
      <c r="C14" s="32"/>
      <c r="D14" s="32"/>
      <c r="E14" s="32"/>
      <c r="F14" s="32"/>
      <c r="G14" s="32"/>
      <c r="H14" s="32"/>
    </row>
    <row r="15" spans="1:8" x14ac:dyDescent="0.25">
      <c r="A15" s="4" t="s">
        <v>7</v>
      </c>
    </row>
    <row r="16" spans="1:8" x14ac:dyDescent="0.25">
      <c r="A16" s="24" t="s">
        <v>127</v>
      </c>
      <c r="B16" s="24"/>
      <c r="C16" s="24"/>
      <c r="D16" s="24"/>
      <c r="E16" s="24"/>
      <c r="F16" s="24"/>
      <c r="G16" s="24"/>
      <c r="H16" s="24"/>
    </row>
    <row r="17" spans="1:8" x14ac:dyDescent="0.25">
      <c r="A17" s="24" t="s">
        <v>129</v>
      </c>
      <c r="B17" s="24"/>
      <c r="C17" s="24"/>
      <c r="D17" s="24"/>
      <c r="E17" s="24"/>
      <c r="F17" s="24"/>
      <c r="G17" s="24"/>
      <c r="H17" s="24">
        <f>(1500*0.5)</f>
        <v>750</v>
      </c>
    </row>
    <row r="18" spans="1:8" x14ac:dyDescent="0.25">
      <c r="A18" s="24" t="s">
        <v>39</v>
      </c>
      <c r="B18" s="24"/>
      <c r="C18" s="24"/>
      <c r="D18" s="24"/>
      <c r="E18" s="24"/>
      <c r="F18" s="24"/>
      <c r="G18" s="24"/>
      <c r="H18" s="24"/>
    </row>
    <row r="19" spans="1:8" x14ac:dyDescent="0.25">
      <c r="A19" s="24" t="s">
        <v>128</v>
      </c>
      <c r="B19" s="24"/>
      <c r="C19" s="24"/>
      <c r="D19" s="24"/>
      <c r="E19" s="24"/>
      <c r="F19" s="24"/>
      <c r="G19" s="24"/>
      <c r="H19" s="24">
        <v>326</v>
      </c>
    </row>
    <row r="20" spans="1:8" x14ac:dyDescent="0.25">
      <c r="A20" s="24" t="s">
        <v>130</v>
      </c>
      <c r="B20" s="24"/>
      <c r="C20" s="24"/>
      <c r="D20" s="24"/>
      <c r="E20" s="24"/>
      <c r="F20" s="24"/>
      <c r="G20" s="24"/>
      <c r="H20" s="24">
        <v>49</v>
      </c>
    </row>
    <row r="21" spans="1:8" x14ac:dyDescent="0.25">
      <c r="A21" s="33" t="s">
        <v>39</v>
      </c>
      <c r="B21" s="33"/>
      <c r="C21" s="33"/>
      <c r="D21" s="33"/>
      <c r="E21" s="33"/>
      <c r="F21" s="33"/>
      <c r="G21" s="33"/>
      <c r="H21" s="33">
        <f>SUM(H17:H20)</f>
        <v>1125</v>
      </c>
    </row>
    <row r="22" spans="1:8" x14ac:dyDescent="0.25">
      <c r="A22" s="27"/>
      <c r="B22" s="27"/>
      <c r="C22" s="27"/>
      <c r="D22" s="27"/>
      <c r="E22" s="27"/>
      <c r="F22" s="27"/>
      <c r="G22" s="27"/>
      <c r="H22" s="27"/>
    </row>
    <row r="23" spans="1:8" x14ac:dyDescent="0.25">
      <c r="A23" s="4" t="s">
        <v>131</v>
      </c>
      <c r="B23" s="24"/>
      <c r="C23" s="24"/>
      <c r="D23" s="24"/>
      <c r="E23" s="24"/>
      <c r="F23" s="24"/>
      <c r="G23" s="24"/>
      <c r="H23" s="24"/>
    </row>
    <row r="24" spans="1:8" x14ac:dyDescent="0.25">
      <c r="A24" t="s">
        <v>128</v>
      </c>
    </row>
    <row r="25" spans="1:8" x14ac:dyDescent="0.25">
      <c r="A25" t="s">
        <v>8</v>
      </c>
    </row>
    <row r="26" spans="1:8" x14ac:dyDescent="0.25">
      <c r="A26" t="s">
        <v>9</v>
      </c>
    </row>
    <row r="67" spans="1:1" x14ac:dyDescent="0.25">
      <c r="A67" s="4" t="s">
        <v>10</v>
      </c>
    </row>
    <row r="68" spans="1:1" x14ac:dyDescent="0.25">
      <c r="A68" t="s">
        <v>11</v>
      </c>
    </row>
    <row r="99" spans="1:9" x14ac:dyDescent="0.25">
      <c r="A99" s="32" t="s">
        <v>132</v>
      </c>
      <c r="B99" s="32"/>
      <c r="C99" s="32"/>
      <c r="D99" s="32"/>
      <c r="E99" s="32"/>
      <c r="F99" s="32"/>
      <c r="G99" s="32"/>
      <c r="H99" s="32"/>
      <c r="I99" s="32"/>
    </row>
    <row r="100" spans="1:9" x14ac:dyDescent="0.25">
      <c r="A100" s="4" t="s">
        <v>12</v>
      </c>
    </row>
    <row r="101" spans="1:9" x14ac:dyDescent="0.25">
      <c r="A101" t="s">
        <v>13</v>
      </c>
    </row>
    <row r="102" spans="1:9" x14ac:dyDescent="0.25">
      <c r="A102" t="s">
        <v>14</v>
      </c>
      <c r="E102" t="s">
        <v>15</v>
      </c>
    </row>
    <row r="103" spans="1:9" x14ac:dyDescent="0.25">
      <c r="A103" t="s">
        <v>16</v>
      </c>
    </row>
    <row r="104" spans="1:9" x14ac:dyDescent="0.25">
      <c r="A104" s="4" t="s">
        <v>17</v>
      </c>
    </row>
    <row r="105" spans="1:9" x14ac:dyDescent="0.25">
      <c r="A105" t="s">
        <v>18</v>
      </c>
      <c r="H105">
        <f>(2900/100*14*1.4)</f>
        <v>568.4</v>
      </c>
    </row>
    <row r="106" spans="1:9" x14ac:dyDescent="0.25">
      <c r="A106" t="s">
        <v>139</v>
      </c>
      <c r="H106">
        <v>3081</v>
      </c>
    </row>
    <row r="107" spans="1:9" x14ac:dyDescent="0.25">
      <c r="A107" t="s">
        <v>141</v>
      </c>
      <c r="D107" t="s">
        <v>142</v>
      </c>
      <c r="E107" t="s">
        <v>143</v>
      </c>
      <c r="H107">
        <f>(32*25)</f>
        <v>800</v>
      </c>
    </row>
    <row r="108" spans="1:9" x14ac:dyDescent="0.25">
      <c r="A108" t="s">
        <v>144</v>
      </c>
      <c r="D108" t="s">
        <v>145</v>
      </c>
      <c r="F108" t="s">
        <v>146</v>
      </c>
      <c r="H108">
        <f>(200*4)</f>
        <v>800</v>
      </c>
    </row>
    <row r="109" spans="1:9" x14ac:dyDescent="0.25">
      <c r="A109" s="33" t="s">
        <v>39</v>
      </c>
      <c r="B109" s="33"/>
      <c r="C109" s="33"/>
      <c r="D109" s="33"/>
      <c r="E109" s="33"/>
      <c r="F109" s="33"/>
      <c r="G109" s="33"/>
      <c r="H109" s="33">
        <f>SUM(H105:H108)</f>
        <v>5249.4</v>
      </c>
    </row>
    <row r="134" spans="1:7" x14ac:dyDescent="0.25">
      <c r="A134" s="4" t="s">
        <v>19</v>
      </c>
    </row>
    <row r="135" spans="1:7" x14ac:dyDescent="0.25">
      <c r="A135" t="s">
        <v>20</v>
      </c>
    </row>
    <row r="136" spans="1:7" x14ac:dyDescent="0.25">
      <c r="A136" t="s">
        <v>21</v>
      </c>
      <c r="B136" s="4"/>
      <c r="C136" s="4"/>
      <c r="D136" s="4"/>
    </row>
    <row r="137" spans="1:7" x14ac:dyDescent="0.25">
      <c r="A137" s="4" t="s">
        <v>22</v>
      </c>
      <c r="G137" s="24">
        <v>514</v>
      </c>
    </row>
    <row r="138" spans="1:7" x14ac:dyDescent="0.25">
      <c r="A138" s="4" t="s">
        <v>24</v>
      </c>
      <c r="C138" t="s">
        <v>23</v>
      </c>
      <c r="G138" s="24"/>
    </row>
    <row r="139" spans="1:7" x14ac:dyDescent="0.25">
      <c r="A139" t="s">
        <v>25</v>
      </c>
      <c r="B139" s="4"/>
      <c r="C139" s="4"/>
      <c r="D139" s="4"/>
      <c r="G139" s="24">
        <f>(1700-318)*0.18</f>
        <v>248.76</v>
      </c>
    </row>
    <row r="140" spans="1:7" x14ac:dyDescent="0.25">
      <c r="A140" s="4" t="s">
        <v>26</v>
      </c>
      <c r="G140" s="24">
        <f>SUM(G137:G139)</f>
        <v>762.76</v>
      </c>
    </row>
    <row r="141" spans="1:7" x14ac:dyDescent="0.25">
      <c r="A141" t="s">
        <v>27</v>
      </c>
      <c r="B141" t="s">
        <v>28</v>
      </c>
      <c r="G141" s="24">
        <f>(20*7)</f>
        <v>140</v>
      </c>
    </row>
    <row r="142" spans="1:7" x14ac:dyDescent="0.25">
      <c r="A142" s="4" t="s">
        <v>17</v>
      </c>
      <c r="G142" s="24">
        <f>(1700/100*22*1.4)</f>
        <v>523.6</v>
      </c>
    </row>
    <row r="143" spans="1:7" x14ac:dyDescent="0.25">
      <c r="A143" s="4" t="s">
        <v>141</v>
      </c>
      <c r="C143" t="s">
        <v>147</v>
      </c>
      <c r="D143" t="s">
        <v>143</v>
      </c>
      <c r="G143" s="24">
        <f>(20*25)</f>
        <v>500</v>
      </c>
    </row>
    <row r="144" spans="1:7" x14ac:dyDescent="0.25">
      <c r="A144" s="4" t="s">
        <v>144</v>
      </c>
      <c r="C144" t="s">
        <v>148</v>
      </c>
      <c r="E144" t="s">
        <v>149</v>
      </c>
      <c r="F144" s="24"/>
      <c r="G144">
        <f>(200*3)</f>
        <v>600</v>
      </c>
    </row>
    <row r="145" spans="1:7" x14ac:dyDescent="0.25">
      <c r="A145" s="33" t="s">
        <v>39</v>
      </c>
      <c r="B145" s="33"/>
      <c r="C145" s="33"/>
      <c r="D145" s="33"/>
      <c r="E145" s="33"/>
      <c r="F145" s="33"/>
      <c r="G145" s="33">
        <f>SUM(G140:G144)</f>
        <v>2526.36</v>
      </c>
    </row>
    <row r="146" spans="1:7" x14ac:dyDescent="0.25">
      <c r="A146" s="4"/>
      <c r="E146" s="4"/>
    </row>
    <row r="171" spans="1:8" x14ac:dyDescent="0.25">
      <c r="A171" s="32" t="s">
        <v>133</v>
      </c>
      <c r="B171" s="32"/>
      <c r="C171" s="32"/>
      <c r="D171" s="32"/>
      <c r="E171" s="32"/>
      <c r="F171" s="32"/>
      <c r="G171" s="32"/>
      <c r="H171" s="32"/>
    </row>
    <row r="172" spans="1:8" x14ac:dyDescent="0.25">
      <c r="A172" s="34" t="s">
        <v>134</v>
      </c>
      <c r="B172" s="27"/>
      <c r="C172" s="34" t="s">
        <v>135</v>
      </c>
      <c r="D172" s="27"/>
      <c r="E172" s="34" t="s">
        <v>138</v>
      </c>
      <c r="F172" s="27"/>
      <c r="G172" s="34">
        <f>(22*150)</f>
        <v>3300</v>
      </c>
      <c r="H172" s="27"/>
    </row>
    <row r="173" spans="1:8" x14ac:dyDescent="0.25">
      <c r="A173" s="34" t="s">
        <v>43</v>
      </c>
      <c r="B173" s="27"/>
      <c r="C173" s="34" t="s">
        <v>135</v>
      </c>
      <c r="D173" s="27"/>
      <c r="E173" s="34" t="s">
        <v>138</v>
      </c>
      <c r="F173" s="27"/>
      <c r="G173" s="34">
        <f>(22*150)</f>
        <v>3300</v>
      </c>
      <c r="H173" s="27"/>
    </row>
    <row r="174" spans="1:8" x14ac:dyDescent="0.25">
      <c r="A174" s="34" t="s">
        <v>136</v>
      </c>
      <c r="B174" s="27"/>
      <c r="C174" s="34" t="s">
        <v>137</v>
      </c>
      <c r="D174" s="27"/>
      <c r="E174" s="34" t="s">
        <v>138</v>
      </c>
      <c r="F174" s="27"/>
      <c r="G174" s="34">
        <f>(150*6)</f>
        <v>900</v>
      </c>
      <c r="H174" s="27"/>
    </row>
    <row r="175" spans="1:8" x14ac:dyDescent="0.25">
      <c r="A175" s="33" t="s">
        <v>39</v>
      </c>
      <c r="B175" s="33"/>
      <c r="C175" s="33"/>
      <c r="D175" s="33"/>
      <c r="E175" s="33"/>
      <c r="F175" s="33"/>
      <c r="G175" s="33">
        <f>SUM(G172:G174)</f>
        <v>7500</v>
      </c>
      <c r="H175" s="27"/>
    </row>
    <row r="176" spans="1:8" x14ac:dyDescent="0.25">
      <c r="A176" s="27"/>
      <c r="B176" s="27"/>
      <c r="C176" s="27"/>
      <c r="D176" s="27"/>
      <c r="E176" s="27"/>
      <c r="F176" s="27"/>
      <c r="G176" s="27"/>
      <c r="H176" s="27"/>
    </row>
    <row r="178" spans="1:10" x14ac:dyDescent="0.25">
      <c r="A178" s="3" t="s">
        <v>29</v>
      </c>
      <c r="B178" s="5"/>
      <c r="C178" s="5"/>
      <c r="D178" s="5"/>
      <c r="E178" s="5"/>
      <c r="F178" s="5"/>
      <c r="G178" s="5"/>
      <c r="H178" s="5"/>
      <c r="I178" s="21"/>
    </row>
    <row r="179" spans="1:10" x14ac:dyDescent="0.25">
      <c r="A179" s="6" t="s">
        <v>120</v>
      </c>
      <c r="B179" s="7"/>
      <c r="C179" s="7"/>
      <c r="D179" s="7"/>
      <c r="E179" s="7"/>
      <c r="F179" s="7"/>
      <c r="G179" s="7"/>
      <c r="H179" s="6" t="s">
        <v>30</v>
      </c>
      <c r="I179" s="21"/>
    </row>
    <row r="180" spans="1:10" x14ac:dyDescent="0.25">
      <c r="A180" t="s">
        <v>31</v>
      </c>
      <c r="F180">
        <v>27</v>
      </c>
      <c r="J180" s="4"/>
    </row>
    <row r="181" spans="1:10" x14ac:dyDescent="0.25">
      <c r="A181" s="4" t="s">
        <v>32</v>
      </c>
    </row>
    <row r="182" spans="1:10" x14ac:dyDescent="0.25">
      <c r="A182" t="s">
        <v>33</v>
      </c>
      <c r="F182">
        <v>175</v>
      </c>
      <c r="H182">
        <f>(F182*27)</f>
        <v>4725</v>
      </c>
      <c r="I182" t="s">
        <v>34</v>
      </c>
    </row>
    <row r="183" spans="1:10" x14ac:dyDescent="0.25">
      <c r="A183" t="s">
        <v>35</v>
      </c>
      <c r="F183">
        <v>175</v>
      </c>
      <c r="H183">
        <f t="shared" ref="H183:H186" si="0">(F183*27)</f>
        <v>4725</v>
      </c>
      <c r="I183" t="s">
        <v>34</v>
      </c>
    </row>
    <row r="184" spans="1:10" x14ac:dyDescent="0.25">
      <c r="A184" t="s">
        <v>36</v>
      </c>
      <c r="F184">
        <v>50</v>
      </c>
      <c r="H184">
        <f t="shared" si="0"/>
        <v>1350</v>
      </c>
      <c r="I184" t="s">
        <v>34</v>
      </c>
    </row>
    <row r="185" spans="1:10" x14ac:dyDescent="0.25">
      <c r="A185" t="s">
        <v>37</v>
      </c>
      <c r="F185">
        <v>75</v>
      </c>
      <c r="H185">
        <f t="shared" si="0"/>
        <v>2025</v>
      </c>
      <c r="I185" t="s">
        <v>34</v>
      </c>
    </row>
    <row r="186" spans="1:10" x14ac:dyDescent="0.25">
      <c r="A186" t="s">
        <v>38</v>
      </c>
      <c r="F186">
        <v>50</v>
      </c>
      <c r="H186">
        <f t="shared" si="0"/>
        <v>1350</v>
      </c>
      <c r="I186" t="s">
        <v>34</v>
      </c>
    </row>
    <row r="187" spans="1:10" x14ac:dyDescent="0.25">
      <c r="A187" s="30" t="s">
        <v>39</v>
      </c>
      <c r="B187" s="30"/>
      <c r="C187" s="30"/>
      <c r="D187" s="30"/>
      <c r="E187" s="30"/>
      <c r="F187" s="30"/>
      <c r="G187" s="30"/>
      <c r="H187" s="30">
        <f>SUM(H182:H186)</f>
        <v>14175</v>
      </c>
    </row>
    <row r="190" spans="1:10" x14ac:dyDescent="0.25">
      <c r="A190" s="8" t="s">
        <v>117</v>
      </c>
      <c r="B190" s="8"/>
      <c r="C190" s="9"/>
      <c r="D190" s="18"/>
      <c r="E190" s="18"/>
      <c r="F190" s="8" t="s">
        <v>40</v>
      </c>
      <c r="G190" s="8" t="s">
        <v>41</v>
      </c>
      <c r="H190" s="8" t="s">
        <v>30</v>
      </c>
    </row>
    <row r="191" spans="1:10" x14ac:dyDescent="0.25">
      <c r="A191" t="s">
        <v>42</v>
      </c>
      <c r="D191">
        <v>200</v>
      </c>
      <c r="H191">
        <f>(D191*3)</f>
        <v>600</v>
      </c>
      <c r="I191" t="s">
        <v>34</v>
      </c>
    </row>
    <row r="192" spans="1:10" x14ac:dyDescent="0.25">
      <c r="A192" t="s">
        <v>43</v>
      </c>
      <c r="D192">
        <v>200</v>
      </c>
      <c r="H192">
        <f>(D192*3)</f>
        <v>600</v>
      </c>
      <c r="I192" t="s">
        <v>34</v>
      </c>
    </row>
    <row r="193" spans="1:9" x14ac:dyDescent="0.25">
      <c r="A193" t="s">
        <v>44</v>
      </c>
      <c r="H193">
        <v>150</v>
      </c>
      <c r="I193" t="s">
        <v>34</v>
      </c>
    </row>
    <row r="194" spans="1:9" x14ac:dyDescent="0.25">
      <c r="A194" t="s">
        <v>125</v>
      </c>
      <c r="D194">
        <v>250</v>
      </c>
      <c r="H194">
        <v>750</v>
      </c>
      <c r="I194" t="s">
        <v>34</v>
      </c>
    </row>
    <row r="195" spans="1:9" x14ac:dyDescent="0.25">
      <c r="A195" s="30" t="s">
        <v>39</v>
      </c>
      <c r="B195" s="30"/>
      <c r="C195" s="30"/>
      <c r="D195" s="30"/>
      <c r="E195" s="30"/>
      <c r="F195" s="30"/>
      <c r="G195" s="30"/>
      <c r="H195" s="30">
        <f>SUM(H191:H194)</f>
        <v>2100</v>
      </c>
    </row>
    <row r="197" spans="1:9" x14ac:dyDescent="0.25">
      <c r="A197" s="8" t="s">
        <v>45</v>
      </c>
      <c r="B197" s="8"/>
      <c r="C197" s="9"/>
      <c r="D197" s="8"/>
      <c r="E197" s="8"/>
      <c r="F197" s="8" t="s">
        <v>46</v>
      </c>
      <c r="G197" s="8"/>
      <c r="H197" s="8" t="s">
        <v>30</v>
      </c>
    </row>
    <row r="198" spans="1:9" x14ac:dyDescent="0.25">
      <c r="A198" t="s">
        <v>47</v>
      </c>
      <c r="F198" t="s">
        <v>48</v>
      </c>
      <c r="H198">
        <f>(1000*2)</f>
        <v>2000</v>
      </c>
      <c r="I198" t="s">
        <v>34</v>
      </c>
    </row>
    <row r="200" spans="1:9" x14ac:dyDescent="0.25">
      <c r="A200" s="6" t="s">
        <v>49</v>
      </c>
      <c r="B200" s="7"/>
      <c r="C200" s="7"/>
      <c r="D200" s="7"/>
      <c r="E200" s="7"/>
      <c r="F200" s="7"/>
      <c r="G200" s="7"/>
      <c r="H200" s="7"/>
      <c r="I200" s="21"/>
    </row>
    <row r="201" spans="1:9" x14ac:dyDescent="0.25">
      <c r="A201" t="s">
        <v>31</v>
      </c>
      <c r="F201" t="s">
        <v>118</v>
      </c>
    </row>
    <row r="202" spans="1:9" x14ac:dyDescent="0.25">
      <c r="A202" s="4" t="s">
        <v>32</v>
      </c>
    </row>
    <row r="203" spans="1:9" x14ac:dyDescent="0.25">
      <c r="A203" s="8" t="s">
        <v>50</v>
      </c>
      <c r="B203" s="9"/>
      <c r="C203" s="9"/>
      <c r="D203" s="9"/>
      <c r="E203" s="8" t="s">
        <v>51</v>
      </c>
      <c r="F203" s="9"/>
      <c r="G203" s="9"/>
      <c r="H203" s="8" t="s">
        <v>30</v>
      </c>
    </row>
    <row r="204" spans="1:9" x14ac:dyDescent="0.25">
      <c r="A204" s="10" t="s">
        <v>42</v>
      </c>
      <c r="B204" s="11"/>
      <c r="C204" s="11"/>
      <c r="D204" s="10">
        <v>185</v>
      </c>
      <c r="E204" s="11">
        <v>4</v>
      </c>
      <c r="F204" s="11"/>
      <c r="G204" s="11"/>
      <c r="H204" s="11">
        <f>(E204*D204)</f>
        <v>740</v>
      </c>
      <c r="I204" t="s">
        <v>34</v>
      </c>
    </row>
    <row r="205" spans="1:9" x14ac:dyDescent="0.25">
      <c r="A205" s="10" t="s">
        <v>43</v>
      </c>
      <c r="B205" s="10"/>
      <c r="C205" s="10"/>
      <c r="D205" s="10">
        <v>185</v>
      </c>
      <c r="E205" s="10">
        <v>4</v>
      </c>
      <c r="F205" s="10"/>
      <c r="G205" s="10"/>
      <c r="H205" s="11">
        <f t="shared" ref="H205:H210" si="1">(E205*D205)</f>
        <v>740</v>
      </c>
      <c r="I205" t="s">
        <v>34</v>
      </c>
    </row>
    <row r="206" spans="1:9" x14ac:dyDescent="0.25">
      <c r="A206" s="10" t="s">
        <v>52</v>
      </c>
      <c r="B206" s="10"/>
      <c r="C206" s="10"/>
      <c r="D206" s="10">
        <v>250</v>
      </c>
      <c r="E206" s="10">
        <v>4</v>
      </c>
      <c r="F206" s="10"/>
      <c r="G206" s="10"/>
      <c r="H206" s="11">
        <f t="shared" si="1"/>
        <v>1000</v>
      </c>
      <c r="I206" t="s">
        <v>34</v>
      </c>
    </row>
    <row r="207" spans="1:9" x14ac:dyDescent="0.25">
      <c r="A207" s="10" t="s">
        <v>53</v>
      </c>
      <c r="B207" s="10"/>
      <c r="C207" s="10"/>
      <c r="D207" s="10">
        <v>250</v>
      </c>
      <c r="E207" s="10">
        <v>2</v>
      </c>
      <c r="F207" s="10"/>
      <c r="G207" s="10"/>
      <c r="H207" s="11">
        <f t="shared" si="1"/>
        <v>500</v>
      </c>
      <c r="I207" t="s">
        <v>34</v>
      </c>
    </row>
    <row r="208" spans="1:9" x14ac:dyDescent="0.25">
      <c r="A208" s="10" t="s">
        <v>54</v>
      </c>
      <c r="B208" s="10"/>
      <c r="C208" s="10"/>
      <c r="D208" s="10">
        <v>250</v>
      </c>
      <c r="E208" s="10">
        <v>2</v>
      </c>
      <c r="F208" s="10"/>
      <c r="G208" s="10"/>
      <c r="H208" s="11">
        <f t="shared" si="1"/>
        <v>500</v>
      </c>
      <c r="I208" t="s">
        <v>34</v>
      </c>
    </row>
    <row r="209" spans="1:9" x14ac:dyDescent="0.25">
      <c r="A209" s="10" t="s">
        <v>55</v>
      </c>
      <c r="B209" s="10"/>
      <c r="C209" s="10"/>
      <c r="D209" s="10">
        <v>200</v>
      </c>
      <c r="E209" s="10">
        <v>2</v>
      </c>
      <c r="F209" s="10"/>
      <c r="G209" s="10"/>
      <c r="H209" s="11">
        <f t="shared" si="1"/>
        <v>400</v>
      </c>
      <c r="I209" t="s">
        <v>34</v>
      </c>
    </row>
    <row r="210" spans="1:9" x14ac:dyDescent="0.25">
      <c r="A210" s="10" t="s">
        <v>38</v>
      </c>
      <c r="B210" s="10"/>
      <c r="C210" s="10"/>
      <c r="D210" s="10">
        <v>125</v>
      </c>
      <c r="E210" s="10">
        <v>4</v>
      </c>
      <c r="F210" s="10"/>
      <c r="G210" s="10"/>
      <c r="H210" s="11">
        <f t="shared" si="1"/>
        <v>500</v>
      </c>
      <c r="I210" t="s">
        <v>34</v>
      </c>
    </row>
    <row r="211" spans="1:9" x14ac:dyDescent="0.25">
      <c r="A211" s="25" t="s">
        <v>39</v>
      </c>
      <c r="B211" s="20"/>
      <c r="C211" s="20"/>
      <c r="D211" s="20"/>
      <c r="E211" s="20"/>
      <c r="F211" s="20"/>
      <c r="G211" s="20"/>
      <c r="H211" s="25">
        <f>SUM(H204:H210)</f>
        <v>4380</v>
      </c>
    </row>
    <row r="214" spans="1:9" x14ac:dyDescent="0.25">
      <c r="A214" s="8" t="s">
        <v>56</v>
      </c>
      <c r="B214" s="8"/>
      <c r="C214" s="9"/>
      <c r="D214" s="8" t="s">
        <v>57</v>
      </c>
      <c r="E214" s="8" t="s">
        <v>58</v>
      </c>
      <c r="F214" s="8"/>
      <c r="G214" s="8"/>
      <c r="H214" s="8" t="s">
        <v>30</v>
      </c>
    </row>
    <row r="215" spans="1:9" x14ac:dyDescent="0.25">
      <c r="A215" s="22" t="s">
        <v>49</v>
      </c>
      <c r="B215" s="22"/>
      <c r="C215" s="23"/>
      <c r="D215" s="22"/>
      <c r="E215" s="22"/>
      <c r="F215" s="22"/>
      <c r="G215" s="22"/>
      <c r="H215" s="22"/>
    </row>
    <row r="216" spans="1:9" x14ac:dyDescent="0.25">
      <c r="A216" s="10" t="s">
        <v>59</v>
      </c>
      <c r="B216" s="11"/>
      <c r="C216" s="10"/>
      <c r="D216" s="10">
        <v>40</v>
      </c>
      <c r="E216" s="10">
        <v>4</v>
      </c>
      <c r="F216" s="10"/>
      <c r="G216" s="10"/>
      <c r="H216" s="10">
        <f>(E216*D216)</f>
        <v>160</v>
      </c>
      <c r="I216" t="s">
        <v>34</v>
      </c>
    </row>
    <row r="217" spans="1:9" x14ac:dyDescent="0.25">
      <c r="A217" s="10" t="s">
        <v>60</v>
      </c>
      <c r="B217" s="10"/>
      <c r="C217" s="10"/>
      <c r="D217" s="10">
        <v>100</v>
      </c>
      <c r="E217" s="10">
        <v>4</v>
      </c>
      <c r="F217" s="10"/>
      <c r="G217" s="10"/>
      <c r="H217" s="10">
        <f t="shared" ref="H217:H220" si="2">(E217*D217)</f>
        <v>400</v>
      </c>
      <c r="I217" t="s">
        <v>34</v>
      </c>
    </row>
    <row r="218" spans="1:9" x14ac:dyDescent="0.25">
      <c r="A218" s="10" t="s">
        <v>61</v>
      </c>
      <c r="B218" s="10"/>
      <c r="C218" s="10"/>
      <c r="D218" s="10">
        <v>100</v>
      </c>
      <c r="E218" s="10">
        <v>4</v>
      </c>
      <c r="F218" s="10"/>
      <c r="G218" s="10"/>
      <c r="H218" s="10">
        <f t="shared" si="2"/>
        <v>400</v>
      </c>
      <c r="I218" t="s">
        <v>34</v>
      </c>
    </row>
    <row r="219" spans="1:9" x14ac:dyDescent="0.25">
      <c r="A219" s="10" t="s">
        <v>62</v>
      </c>
      <c r="B219" s="10"/>
      <c r="C219" s="10"/>
      <c r="D219" s="10">
        <v>46</v>
      </c>
      <c r="E219" s="10">
        <v>4</v>
      </c>
      <c r="F219" s="10"/>
      <c r="G219" s="10"/>
      <c r="H219" s="10">
        <f t="shared" si="2"/>
        <v>184</v>
      </c>
      <c r="I219" t="s">
        <v>34</v>
      </c>
    </row>
    <row r="220" spans="1:9" x14ac:dyDescent="0.25">
      <c r="A220" s="10" t="s">
        <v>63</v>
      </c>
      <c r="B220" s="10"/>
      <c r="C220" s="10"/>
      <c r="D220" s="10">
        <v>22</v>
      </c>
      <c r="E220" s="10">
        <v>4</v>
      </c>
      <c r="F220" s="10"/>
      <c r="G220" s="10"/>
      <c r="H220" s="10">
        <f t="shared" si="2"/>
        <v>88</v>
      </c>
      <c r="I220" t="s">
        <v>34</v>
      </c>
    </row>
    <row r="221" spans="1:9" x14ac:dyDescent="0.25">
      <c r="A221" s="10" t="s">
        <v>64</v>
      </c>
      <c r="B221" s="10"/>
      <c r="C221" s="10"/>
      <c r="D221" s="10">
        <v>65</v>
      </c>
      <c r="E221" s="10">
        <v>4</v>
      </c>
      <c r="F221" s="10"/>
      <c r="G221" s="10"/>
      <c r="H221" s="10">
        <f>(E221*D221)</f>
        <v>260</v>
      </c>
      <c r="I221" t="s">
        <v>34</v>
      </c>
    </row>
    <row r="222" spans="1:9" x14ac:dyDescent="0.25">
      <c r="A222" s="22" t="s">
        <v>65</v>
      </c>
      <c r="B222" s="3"/>
      <c r="C222" s="3"/>
      <c r="D222" s="3"/>
      <c r="E222" s="3"/>
      <c r="F222" s="3"/>
      <c r="G222" s="3"/>
      <c r="H222" s="22">
        <f>SUM(H216:H221)</f>
        <v>1492</v>
      </c>
      <c r="I222" t="s">
        <v>34</v>
      </c>
    </row>
    <row r="223" spans="1:9" x14ac:dyDescent="0.25">
      <c r="A223" s="11"/>
      <c r="B223" s="4"/>
      <c r="C223" s="4"/>
      <c r="D223" s="4"/>
      <c r="E223" s="4"/>
      <c r="F223" s="4"/>
      <c r="G223" s="4"/>
      <c r="H223" s="11"/>
    </row>
    <row r="224" spans="1:9" x14ac:dyDescent="0.25">
      <c r="A224" s="22" t="s">
        <v>119</v>
      </c>
      <c r="B224" s="3"/>
      <c r="C224" s="3"/>
      <c r="D224" s="3"/>
      <c r="E224" s="3"/>
      <c r="F224" s="3"/>
      <c r="G224" s="3"/>
      <c r="H224" s="22"/>
    </row>
    <row r="225" spans="1:11" x14ac:dyDescent="0.25">
      <c r="A225" s="10" t="s">
        <v>59</v>
      </c>
      <c r="B225" s="4"/>
      <c r="C225" s="4"/>
      <c r="D225" s="24">
        <v>15</v>
      </c>
      <c r="E225" s="24">
        <v>17</v>
      </c>
      <c r="F225" s="4"/>
      <c r="G225" s="4"/>
      <c r="H225" s="10">
        <f>(D225*E225)</f>
        <v>255</v>
      </c>
      <c r="I225" t="s">
        <v>34</v>
      </c>
    </row>
    <row r="226" spans="1:11" x14ac:dyDescent="0.25">
      <c r="A226" s="10" t="s">
        <v>61</v>
      </c>
      <c r="B226" s="4"/>
      <c r="C226" s="4"/>
      <c r="D226" s="24">
        <v>15</v>
      </c>
      <c r="E226" s="24">
        <v>17</v>
      </c>
      <c r="F226" s="4"/>
      <c r="G226" s="4"/>
      <c r="H226" s="10">
        <f t="shared" ref="H226:H227" si="3">(D226*E226)</f>
        <v>255</v>
      </c>
      <c r="I226" t="s">
        <v>34</v>
      </c>
    </row>
    <row r="227" spans="1:11" x14ac:dyDescent="0.25">
      <c r="A227" s="10" t="s">
        <v>60</v>
      </c>
      <c r="D227" s="24">
        <v>15</v>
      </c>
      <c r="E227" s="24">
        <v>17</v>
      </c>
      <c r="H227" s="10">
        <f t="shared" si="3"/>
        <v>255</v>
      </c>
      <c r="I227" t="s">
        <v>34</v>
      </c>
    </row>
    <row r="228" spans="1:11" x14ac:dyDescent="0.25">
      <c r="A228" s="22" t="s">
        <v>39</v>
      </c>
      <c r="B228" s="3"/>
      <c r="C228" s="3"/>
      <c r="D228" s="3"/>
      <c r="E228" s="3"/>
      <c r="F228" s="3"/>
      <c r="G228" s="3"/>
      <c r="H228" s="22">
        <f>SUM(H225:H227)</f>
        <v>765</v>
      </c>
      <c r="I228" t="s">
        <v>34</v>
      </c>
    </row>
    <row r="229" spans="1:11" x14ac:dyDescent="0.25">
      <c r="A229" s="10"/>
      <c r="H229" s="10"/>
    </row>
    <row r="231" spans="1:11" x14ac:dyDescent="0.25">
      <c r="A231" s="8" t="s">
        <v>66</v>
      </c>
      <c r="B231" s="12"/>
      <c r="C231" s="12"/>
      <c r="D231" s="12"/>
      <c r="E231" s="12"/>
      <c r="F231" s="12"/>
      <c r="G231" s="12"/>
      <c r="H231" s="12"/>
      <c r="I231" s="12"/>
      <c r="J231" s="12"/>
      <c r="K231" s="12"/>
    </row>
    <row r="232" spans="1:11" x14ac:dyDescent="0.25">
      <c r="A232" t="s">
        <v>67</v>
      </c>
      <c r="D232" s="11"/>
      <c r="E232" s="11"/>
      <c r="F232" s="10" t="s">
        <v>68</v>
      </c>
      <c r="G232" s="11"/>
      <c r="H232" s="10">
        <f>(75*4)</f>
        <v>300</v>
      </c>
      <c r="I232" t="s">
        <v>34</v>
      </c>
      <c r="K232" s="11"/>
    </row>
    <row r="233" spans="1:11" x14ac:dyDescent="0.25">
      <c r="A233" s="10" t="s">
        <v>121</v>
      </c>
      <c r="F233" t="s">
        <v>122</v>
      </c>
      <c r="H233">
        <f>(75*27)</f>
        <v>2025</v>
      </c>
      <c r="I233" t="s">
        <v>34</v>
      </c>
      <c r="J233" s="10"/>
      <c r="K233" s="10"/>
    </row>
    <row r="234" spans="1:11" x14ac:dyDescent="0.25">
      <c r="A234" s="26" t="s">
        <v>39</v>
      </c>
      <c r="B234" s="26"/>
      <c r="C234" s="26"/>
      <c r="D234" s="26"/>
      <c r="E234" s="26"/>
      <c r="F234" s="26"/>
      <c r="G234" s="26"/>
      <c r="H234" s="26">
        <f>SUM(H232:H233)</f>
        <v>2325</v>
      </c>
      <c r="I234" t="s">
        <v>34</v>
      </c>
    </row>
    <row r="235" spans="1:11" x14ac:dyDescent="0.25">
      <c r="A235" s="27"/>
      <c r="B235" s="27"/>
      <c r="C235" s="27"/>
      <c r="D235" s="27"/>
      <c r="E235" s="27"/>
      <c r="F235" s="27"/>
      <c r="G235" s="27"/>
      <c r="H235" s="27"/>
    </row>
    <row r="236" spans="1:11" x14ac:dyDescent="0.25">
      <c r="A236" s="10" t="s">
        <v>69</v>
      </c>
      <c r="B236" s="10"/>
      <c r="C236" s="10"/>
      <c r="D236" s="10"/>
      <c r="E236" s="10"/>
      <c r="F236" s="10"/>
      <c r="G236" s="10"/>
      <c r="H236" s="10"/>
      <c r="I236" s="10"/>
    </row>
    <row r="237" spans="1:11" x14ac:dyDescent="0.25">
      <c r="A237" s="10" t="s">
        <v>70</v>
      </c>
      <c r="B237" s="10"/>
      <c r="C237" s="10"/>
      <c r="D237" s="10"/>
      <c r="E237" s="10"/>
      <c r="F237" s="10"/>
      <c r="G237" s="10"/>
      <c r="H237" s="10"/>
      <c r="I237" s="10"/>
    </row>
    <row r="238" spans="1:11" x14ac:dyDescent="0.25">
      <c r="A238" s="10" t="s">
        <v>71</v>
      </c>
      <c r="B238" s="10"/>
      <c r="C238" s="10"/>
      <c r="D238" s="10"/>
      <c r="E238" s="10"/>
      <c r="F238" s="10"/>
      <c r="G238" s="10"/>
      <c r="H238" s="10"/>
      <c r="I238" s="10"/>
    </row>
    <row r="240" spans="1:11" x14ac:dyDescent="0.25">
      <c r="A240" s="19" t="s">
        <v>72</v>
      </c>
      <c r="B240" s="19"/>
      <c r="C240" s="19"/>
      <c r="D240" s="19"/>
      <c r="E240" s="19"/>
      <c r="F240" s="19"/>
      <c r="G240" s="19"/>
      <c r="H240" s="19" t="s">
        <v>30</v>
      </c>
      <c r="I240" s="18"/>
    </row>
    <row r="241" spans="1:9" x14ac:dyDescent="0.25">
      <c r="A241" t="s">
        <v>73</v>
      </c>
    </row>
    <row r="242" spans="1:9" x14ac:dyDescent="0.25">
      <c r="A242" t="s">
        <v>74</v>
      </c>
      <c r="D242" t="s">
        <v>75</v>
      </c>
      <c r="H242">
        <f>(205*2)</f>
        <v>410</v>
      </c>
    </row>
    <row r="243" spans="1:9" x14ac:dyDescent="0.25">
      <c r="A243" t="s">
        <v>76</v>
      </c>
      <c r="H243">
        <v>125</v>
      </c>
    </row>
    <row r="244" spans="1:9" x14ac:dyDescent="0.25">
      <c r="A244" s="28" t="s">
        <v>39</v>
      </c>
      <c r="B244" s="29"/>
      <c r="C244" s="29"/>
      <c r="D244" s="29"/>
      <c r="E244" s="29"/>
      <c r="F244" s="29"/>
      <c r="G244" s="29"/>
      <c r="H244" s="28">
        <f>SUM(H242:H243)</f>
        <v>535</v>
      </c>
      <c r="I244" t="s">
        <v>34</v>
      </c>
    </row>
    <row r="246" spans="1:9" x14ac:dyDescent="0.25">
      <c r="A246" t="s">
        <v>77</v>
      </c>
    </row>
    <row r="272" spans="1:1" x14ac:dyDescent="0.25">
      <c r="A272" t="s">
        <v>78</v>
      </c>
    </row>
    <row r="294" spans="1:11" x14ac:dyDescent="0.25">
      <c r="A294" s="8" t="s">
        <v>79</v>
      </c>
      <c r="B294" s="9"/>
      <c r="C294" s="9"/>
      <c r="D294" s="9"/>
      <c r="E294" s="9"/>
      <c r="F294" s="9"/>
      <c r="G294" s="9"/>
      <c r="H294" s="9"/>
      <c r="I294" s="9"/>
      <c r="J294" s="9"/>
      <c r="K294" s="9"/>
    </row>
    <row r="295" spans="1:11" x14ac:dyDescent="0.25">
      <c r="A295" s="11" t="s">
        <v>80</v>
      </c>
      <c r="B295" s="10"/>
      <c r="C295" s="10"/>
      <c r="D295" s="10"/>
      <c r="E295" s="10">
        <f>(10300+7750+6225)*0.15</f>
        <v>3641.25</v>
      </c>
      <c r="F295" s="10"/>
      <c r="G295" s="10"/>
      <c r="H295" s="10"/>
      <c r="I295" s="10"/>
      <c r="J295" s="10"/>
      <c r="K295" s="10"/>
    </row>
    <row r="296" spans="1:11" x14ac:dyDescent="0.25">
      <c r="A296" s="10" t="s">
        <v>81</v>
      </c>
      <c r="B296" s="11"/>
      <c r="C296" s="11"/>
      <c r="D296" s="11"/>
      <c r="E296" s="11"/>
      <c r="F296" s="11"/>
      <c r="G296" s="11"/>
      <c r="H296" s="11"/>
      <c r="I296" s="11"/>
      <c r="J296" s="11"/>
      <c r="K296" s="11"/>
    </row>
    <row r="297" spans="1:11" x14ac:dyDescent="0.25">
      <c r="A297" s="11" t="s">
        <v>82</v>
      </c>
      <c r="B297" s="10"/>
      <c r="C297" s="10"/>
      <c r="D297" s="10"/>
      <c r="E297" s="10"/>
      <c r="F297" s="10"/>
      <c r="G297" s="10"/>
      <c r="H297" s="10"/>
      <c r="I297" s="10"/>
      <c r="J297" s="10"/>
      <c r="K297" s="10"/>
    </row>
    <row r="298" spans="1:11" x14ac:dyDescent="0.25">
      <c r="A298" s="10" t="s">
        <v>83</v>
      </c>
      <c r="B298" s="10"/>
      <c r="C298" s="10"/>
      <c r="D298" s="10"/>
      <c r="E298" s="10">
        <v>250</v>
      </c>
      <c r="F298" s="10"/>
      <c r="G298" s="10"/>
      <c r="H298" s="10"/>
      <c r="I298" s="10"/>
      <c r="J298" s="10"/>
      <c r="K298" s="10"/>
    </row>
    <row r="299" spans="1:11" x14ac:dyDescent="0.25">
      <c r="A299" s="10" t="s">
        <v>84</v>
      </c>
      <c r="B299" s="10"/>
      <c r="C299" s="10"/>
      <c r="D299" s="10"/>
      <c r="E299" s="10">
        <v>50</v>
      </c>
      <c r="F299" s="10"/>
      <c r="G299" s="10"/>
      <c r="H299" s="10"/>
      <c r="I299" s="10"/>
      <c r="J299" s="10"/>
      <c r="K299" s="10"/>
    </row>
    <row r="300" spans="1:11" x14ac:dyDescent="0.25">
      <c r="A300" s="10" t="s">
        <v>85</v>
      </c>
      <c r="B300" s="10"/>
      <c r="C300" s="10"/>
      <c r="D300" s="10"/>
      <c r="E300" s="10">
        <v>1000</v>
      </c>
      <c r="F300" s="10"/>
      <c r="G300" s="10" t="s">
        <v>86</v>
      </c>
      <c r="H300" s="10"/>
      <c r="I300" s="10"/>
      <c r="J300" s="10"/>
      <c r="K300" s="10"/>
    </row>
    <row r="301" spans="1:11" x14ac:dyDescent="0.25">
      <c r="A301" s="10" t="s">
        <v>87</v>
      </c>
      <c r="E301" s="10">
        <f>(85*25)</f>
        <v>2125</v>
      </c>
      <c r="G301" t="s">
        <v>123</v>
      </c>
      <c r="I301" s="10"/>
      <c r="J301" s="10"/>
      <c r="K301" s="10"/>
    </row>
    <row r="302" spans="1:11" x14ac:dyDescent="0.25">
      <c r="A302" s="10" t="s">
        <v>88</v>
      </c>
      <c r="B302" s="10"/>
      <c r="C302" s="10"/>
      <c r="D302" s="10"/>
      <c r="E302" s="10">
        <v>200</v>
      </c>
      <c r="I302" s="10"/>
      <c r="J302" s="10"/>
      <c r="K302" s="10"/>
    </row>
    <row r="303" spans="1:11" x14ac:dyDescent="0.25">
      <c r="A303" s="13" t="s">
        <v>39</v>
      </c>
      <c r="B303" s="13"/>
      <c r="C303" s="13"/>
      <c r="D303" s="13"/>
      <c r="E303" s="13">
        <f>SUM(E298:E302)</f>
        <v>3625</v>
      </c>
      <c r="F303" s="13"/>
      <c r="G303" s="13"/>
      <c r="H303" s="13"/>
      <c r="I303" s="13"/>
      <c r="J303" s="13"/>
      <c r="K303" s="13"/>
    </row>
    <row r="304" spans="1:11" x14ac:dyDescent="0.25">
      <c r="A304" s="10"/>
      <c r="B304" s="10"/>
      <c r="C304" s="10"/>
      <c r="D304" s="10"/>
      <c r="E304" s="10"/>
      <c r="F304" s="10"/>
      <c r="G304" s="10"/>
      <c r="H304" s="10"/>
      <c r="I304" s="10"/>
      <c r="J304" s="10"/>
      <c r="K304" s="10"/>
    </row>
    <row r="305" spans="1:14" x14ac:dyDescent="0.25">
      <c r="A305" s="8" t="s">
        <v>89</v>
      </c>
      <c r="B305" s="9"/>
      <c r="C305" s="9"/>
      <c r="D305" s="9"/>
      <c r="E305" s="9"/>
      <c r="F305" s="9"/>
      <c r="G305" s="9"/>
      <c r="H305" s="9"/>
      <c r="I305" s="9"/>
      <c r="J305" s="9"/>
      <c r="K305" s="9"/>
    </row>
    <row r="306" spans="1:14" x14ac:dyDescent="0.25">
      <c r="A306" s="11" t="s">
        <v>90</v>
      </c>
      <c r="B306" s="10"/>
      <c r="C306" s="10"/>
      <c r="D306" s="11"/>
      <c r="E306" s="11">
        <f>(10300+7750+6225)*0.1</f>
        <v>2427.5</v>
      </c>
      <c r="F306" s="10"/>
      <c r="G306" s="10"/>
      <c r="H306" s="10"/>
      <c r="I306" s="10"/>
      <c r="J306" s="10"/>
      <c r="K306" s="10"/>
    </row>
    <row r="307" spans="1:14" x14ac:dyDescent="0.25">
      <c r="A307" s="11"/>
      <c r="B307" s="10"/>
      <c r="C307" s="10"/>
      <c r="D307" s="11"/>
      <c r="E307" s="10"/>
      <c r="F307" s="10"/>
      <c r="G307" s="10"/>
      <c r="H307" s="10"/>
      <c r="I307" s="10"/>
      <c r="J307" s="10"/>
      <c r="K307" s="10"/>
    </row>
    <row r="308" spans="1:14" x14ac:dyDescent="0.25">
      <c r="A308" s="10" t="s">
        <v>91</v>
      </c>
      <c r="B308" s="11"/>
      <c r="C308" s="11"/>
      <c r="D308" s="10"/>
      <c r="E308" s="10">
        <f>(20*40)</f>
        <v>800</v>
      </c>
      <c r="F308" s="10" t="s">
        <v>92</v>
      </c>
      <c r="G308" s="11" t="s">
        <v>34</v>
      </c>
      <c r="H308" s="11"/>
      <c r="I308" s="11"/>
      <c r="J308" s="11"/>
      <c r="K308" s="11"/>
    </row>
    <row r="309" spans="1:14" x14ac:dyDescent="0.25">
      <c r="A309" s="10" t="s">
        <v>93</v>
      </c>
      <c r="B309" s="10"/>
      <c r="C309" s="10"/>
      <c r="D309" s="10"/>
      <c r="E309" s="10">
        <f>(55*25)</f>
        <v>1375</v>
      </c>
      <c r="F309" s="10" t="s">
        <v>124</v>
      </c>
      <c r="G309" s="10" t="s">
        <v>34</v>
      </c>
      <c r="H309" s="10"/>
      <c r="I309" s="10"/>
      <c r="J309" s="10"/>
      <c r="K309" s="10"/>
    </row>
    <row r="310" spans="1:14" x14ac:dyDescent="0.25">
      <c r="A310" s="10" t="s">
        <v>94</v>
      </c>
      <c r="B310" s="10"/>
      <c r="C310" s="10"/>
      <c r="D310" s="10"/>
      <c r="E310" s="10">
        <v>50</v>
      </c>
      <c r="F310" s="10"/>
      <c r="G310" s="10" t="s">
        <v>34</v>
      </c>
      <c r="H310" s="10"/>
      <c r="I310" s="10"/>
      <c r="J310" s="10"/>
      <c r="K310" s="10"/>
    </row>
    <row r="311" spans="1:14" x14ac:dyDescent="0.25">
      <c r="A311" s="10" t="s">
        <v>95</v>
      </c>
      <c r="B311" s="10"/>
      <c r="C311" s="10"/>
      <c r="D311" s="10"/>
      <c r="E311" s="10">
        <v>200</v>
      </c>
      <c r="F311" s="10"/>
      <c r="G311" s="10" t="s">
        <v>34</v>
      </c>
      <c r="H311" s="10"/>
      <c r="I311" s="10"/>
      <c r="J311" s="10"/>
      <c r="K311" s="10"/>
    </row>
    <row r="312" spans="1:14" x14ac:dyDescent="0.25">
      <c r="A312" s="13" t="s">
        <v>65</v>
      </c>
      <c r="B312" s="13"/>
      <c r="C312" s="13"/>
      <c r="D312" s="13"/>
      <c r="E312" s="13">
        <f>SUM(E308:E311)</f>
        <v>2425</v>
      </c>
      <c r="F312" s="14"/>
      <c r="G312" s="14"/>
      <c r="H312" s="14"/>
      <c r="I312" s="14"/>
      <c r="J312" s="14"/>
      <c r="K312" s="14"/>
    </row>
    <row r="313" spans="1:14" x14ac:dyDescent="0.25">
      <c r="A313" s="10"/>
      <c r="B313" s="10"/>
      <c r="C313" s="10"/>
      <c r="D313" s="10"/>
      <c r="E313" s="10"/>
      <c r="F313" s="10"/>
      <c r="G313" s="10"/>
      <c r="H313" s="10"/>
      <c r="I313" s="10"/>
      <c r="J313" s="10"/>
      <c r="K313" s="10"/>
    </row>
    <row r="314" spans="1:14" x14ac:dyDescent="0.25">
      <c r="A314" s="10"/>
      <c r="B314" s="10"/>
      <c r="C314" s="10"/>
      <c r="D314" s="10"/>
      <c r="E314" s="10"/>
      <c r="F314" s="10"/>
      <c r="G314" s="10"/>
      <c r="H314" s="10"/>
      <c r="I314" s="10"/>
      <c r="J314" s="10"/>
      <c r="K314" s="10"/>
    </row>
    <row r="315" spans="1:14" x14ac:dyDescent="0.25">
      <c r="A315" s="15" t="s">
        <v>96</v>
      </c>
      <c r="B315" s="16"/>
      <c r="C315" s="16"/>
      <c r="D315" s="16"/>
      <c r="E315" s="16"/>
      <c r="F315" s="16"/>
      <c r="G315" s="16"/>
      <c r="H315" s="16"/>
      <c r="I315" s="16"/>
      <c r="J315" s="16"/>
      <c r="K315" s="16"/>
    </row>
    <row r="316" spans="1:14" x14ac:dyDescent="0.25">
      <c r="A316" s="10" t="s">
        <v>97</v>
      </c>
      <c r="B316" s="10"/>
      <c r="C316" s="10"/>
      <c r="D316" s="10" t="s">
        <v>98</v>
      </c>
      <c r="E316" s="10"/>
      <c r="F316" s="10" t="s">
        <v>99</v>
      </c>
      <c r="G316" s="10"/>
      <c r="H316" s="10"/>
      <c r="I316" s="10">
        <v>750</v>
      </c>
      <c r="J316" s="10"/>
      <c r="K316" s="10"/>
    </row>
    <row r="317" spans="1:14" x14ac:dyDescent="0.25">
      <c r="A317" s="10"/>
      <c r="B317" s="10"/>
      <c r="C317" s="10"/>
      <c r="D317" s="10"/>
      <c r="E317" s="10"/>
      <c r="F317" s="10"/>
      <c r="G317" s="10"/>
      <c r="H317" s="10"/>
      <c r="I317" s="10"/>
      <c r="J317" s="10"/>
      <c r="K317" s="10"/>
    </row>
    <row r="318" spans="1:14" x14ac:dyDescent="0.25">
      <c r="A318" s="10" t="s">
        <v>100</v>
      </c>
      <c r="B318" s="10"/>
      <c r="C318" s="10"/>
      <c r="D318" s="10" t="s">
        <v>101</v>
      </c>
      <c r="E318" s="10"/>
      <c r="F318" s="10"/>
      <c r="G318" s="10"/>
      <c r="H318" s="10" t="s">
        <v>102</v>
      </c>
      <c r="I318" s="10"/>
      <c r="J318" s="10"/>
      <c r="K318" s="10"/>
    </row>
    <row r="319" spans="1:14" x14ac:dyDescent="0.25">
      <c r="A319" s="10"/>
      <c r="B319" s="10"/>
      <c r="C319" s="10"/>
      <c r="D319" s="10"/>
      <c r="E319" s="10"/>
      <c r="F319" s="10"/>
      <c r="G319" s="10"/>
      <c r="H319" s="10"/>
      <c r="I319" s="10"/>
      <c r="J319" s="10"/>
      <c r="K319" s="10"/>
      <c r="N319" t="s">
        <v>140</v>
      </c>
    </row>
    <row r="320" spans="1:14" x14ac:dyDescent="0.25">
      <c r="A320" s="10"/>
      <c r="B320" s="10" t="s">
        <v>67</v>
      </c>
      <c r="C320" s="10"/>
      <c r="D320" s="10">
        <f>H211</f>
        <v>4380</v>
      </c>
      <c r="E320" s="10"/>
      <c r="F320" s="10"/>
      <c r="G320" s="10"/>
      <c r="H320" s="10"/>
      <c r="I320" s="10">
        <f>(D320*0.0153)</f>
        <v>67.013999999999996</v>
      </c>
      <c r="J320" s="10"/>
      <c r="K320" s="10"/>
    </row>
    <row r="321" spans="1:11" x14ac:dyDescent="0.25">
      <c r="A321" s="10"/>
      <c r="B321" s="10" t="s">
        <v>103</v>
      </c>
      <c r="C321" s="10"/>
      <c r="D321" s="10">
        <f>H187</f>
        <v>14175</v>
      </c>
      <c r="E321" s="10"/>
      <c r="F321" s="10"/>
      <c r="G321" s="10"/>
      <c r="H321" s="10"/>
      <c r="I321" s="10">
        <f t="shared" ref="I321:I324" si="4">(D321*0.0153)</f>
        <v>216.8775</v>
      </c>
      <c r="J321" s="10"/>
      <c r="K321" s="10"/>
    </row>
    <row r="322" spans="1:11" x14ac:dyDescent="0.25">
      <c r="A322" s="10"/>
      <c r="B322" s="10" t="s">
        <v>104</v>
      </c>
      <c r="C322" s="10"/>
      <c r="D322" s="10">
        <f>(E300+E301+E308+E309)</f>
        <v>5300</v>
      </c>
      <c r="E322" s="10"/>
      <c r="F322" s="10"/>
      <c r="G322" s="10"/>
      <c r="H322" s="10"/>
      <c r="I322" s="10">
        <f t="shared" si="4"/>
        <v>81.09</v>
      </c>
      <c r="J322" s="10"/>
      <c r="K322" s="10"/>
    </row>
    <row r="323" spans="1:11" x14ac:dyDescent="0.25">
      <c r="A323" s="10"/>
      <c r="B323" s="10" t="s">
        <v>105</v>
      </c>
      <c r="C323" s="10"/>
      <c r="D323" s="10">
        <f>(H191+H192+H194)</f>
        <v>1950</v>
      </c>
      <c r="E323" s="10"/>
      <c r="F323" s="10"/>
      <c r="G323" s="10"/>
      <c r="H323" s="10"/>
      <c r="I323" s="10">
        <f t="shared" si="4"/>
        <v>29.834999999999997</v>
      </c>
      <c r="J323" s="10"/>
      <c r="K323" s="10"/>
    </row>
    <row r="324" spans="1:11" x14ac:dyDescent="0.25">
      <c r="A324" s="10"/>
      <c r="B324" s="10" t="s">
        <v>106</v>
      </c>
      <c r="C324" s="10"/>
      <c r="D324" s="10">
        <f>H198</f>
        <v>2000</v>
      </c>
      <c r="E324" s="10"/>
      <c r="F324" s="10"/>
      <c r="G324" s="10"/>
      <c r="H324" s="10"/>
      <c r="I324" s="10">
        <f t="shared" si="4"/>
        <v>30.599999999999998</v>
      </c>
      <c r="J324" s="10"/>
      <c r="K324" s="10"/>
    </row>
    <row r="325" spans="1:11" x14ac:dyDescent="0.25">
      <c r="A325" s="10"/>
      <c r="B325" s="11"/>
      <c r="C325" s="10"/>
      <c r="D325" s="10"/>
      <c r="E325" s="10"/>
      <c r="F325" s="10"/>
      <c r="G325" s="10"/>
      <c r="H325" s="11"/>
      <c r="I325" s="10"/>
      <c r="J325" s="10"/>
      <c r="K325" s="10"/>
    </row>
    <row r="326" spans="1:11" x14ac:dyDescent="0.25">
      <c r="A326" s="13" t="s">
        <v>65</v>
      </c>
      <c r="B326" s="13"/>
      <c r="C326" s="13"/>
      <c r="D326" s="13"/>
      <c r="E326" s="13"/>
      <c r="F326" s="13"/>
      <c r="G326" s="13"/>
      <c r="H326" s="13"/>
      <c r="I326" s="13">
        <f>SUM(I316:I325)</f>
        <v>1175.4164999999998</v>
      </c>
      <c r="J326" s="14" t="s">
        <v>34</v>
      </c>
      <c r="K326" s="14"/>
    </row>
    <row r="329" spans="1:11" x14ac:dyDescent="0.25">
      <c r="A329" s="17" t="s">
        <v>107</v>
      </c>
      <c r="B329" s="17"/>
      <c r="C329" s="17"/>
      <c r="D329" s="17"/>
      <c r="E329" s="17"/>
      <c r="F329" s="17"/>
      <c r="G329" s="27"/>
      <c r="H329" s="27"/>
      <c r="I329" s="27"/>
      <c r="J329" s="27"/>
    </row>
    <row r="330" spans="1:11" x14ac:dyDescent="0.25">
      <c r="A330" s="4" t="s">
        <v>108</v>
      </c>
      <c r="B330" s="4"/>
      <c r="C330" s="4" t="s">
        <v>109</v>
      </c>
      <c r="D330" s="4"/>
      <c r="E330" s="4" t="s">
        <v>110</v>
      </c>
    </row>
    <row r="331" spans="1:11" x14ac:dyDescent="0.25">
      <c r="A331" t="s">
        <v>111</v>
      </c>
      <c r="C331">
        <v>7750</v>
      </c>
      <c r="E331">
        <v>1332.5</v>
      </c>
      <c r="G331" t="s">
        <v>34</v>
      </c>
    </row>
    <row r="332" spans="1:11" x14ac:dyDescent="0.25">
      <c r="A332" t="s">
        <v>112</v>
      </c>
      <c r="C332">
        <v>6225</v>
      </c>
      <c r="E332">
        <v>1075</v>
      </c>
      <c r="G332" t="s">
        <v>34</v>
      </c>
    </row>
    <row r="333" spans="1:11" x14ac:dyDescent="0.25">
      <c r="A333" t="s">
        <v>113</v>
      </c>
      <c r="C333">
        <v>10300</v>
      </c>
      <c r="E333">
        <v>1575</v>
      </c>
      <c r="G333" t="s">
        <v>34</v>
      </c>
    </row>
    <row r="334" spans="1:11" x14ac:dyDescent="0.25">
      <c r="A334" s="30" t="s">
        <v>39</v>
      </c>
      <c r="B334" s="30"/>
      <c r="C334" s="30">
        <f>SUM(C331:C333)</f>
        <v>24275</v>
      </c>
      <c r="D334" s="30"/>
      <c r="E334" s="30">
        <f>SUM(E331:E333)</f>
        <v>3982.5</v>
      </c>
      <c r="F334" s="31" t="s">
        <v>34</v>
      </c>
      <c r="G334" t="s">
        <v>34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karine gaulin</dc:creator>
  <cp:lastModifiedBy>karine gaulin</cp:lastModifiedBy>
  <dcterms:created xsi:type="dcterms:W3CDTF">2021-10-29T11:53:48Z</dcterms:created>
  <dcterms:modified xsi:type="dcterms:W3CDTF">2021-10-29T13:33:59Z</dcterms:modified>
</cp:coreProperties>
</file>